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Fitxa tècnica" sheetId="1" r:id="rId1"/>
    <sheet name="Gràfic" sheetId="2" r:id="rId2"/>
    <sheet name="Instruccions" sheetId="3" r:id="rId3"/>
  </sheets>
  <definedNames>
    <definedName name="_xlnm.Print_Area" localSheetId="0">'Fitxa tècnica'!$B$1:$L$31</definedName>
  </definedNames>
  <calcPr fullCalcOnLoad="1"/>
</workbook>
</file>

<file path=xl/sharedStrings.xml><?xml version="1.0" encoding="utf-8"?>
<sst xmlns="http://schemas.openxmlformats.org/spreadsheetml/2006/main" count="70" uniqueCount="68">
  <si>
    <t>Recorregut</t>
  </si>
  <si>
    <t>Punt origen</t>
  </si>
  <si>
    <t>Alçada</t>
  </si>
  <si>
    <t>Punt destí</t>
  </si>
  <si>
    <t>Rumb</t>
  </si>
  <si>
    <t>Desnivell</t>
  </si>
  <si>
    <t>Longitud</t>
  </si>
  <si>
    <t>Observacions</t>
  </si>
  <si>
    <t>distància de pujada (metres/hora)</t>
  </si>
  <si>
    <t>distància longitud (metres/hora)</t>
  </si>
  <si>
    <t>correcció aplicada al temps (%)</t>
  </si>
  <si>
    <t>FITXA TÈCNICA</t>
  </si>
  <si>
    <t>Es calcula el temps segons desnivell i segons distància.</t>
  </si>
  <si>
    <t>Temps total(pujada) = el temps més llarg dels dos + ½ del temps més petit</t>
  </si>
  <si>
    <t>Temps total(baixada) = temps de pujada – 1/3 del temps de pujada.</t>
  </si>
  <si>
    <t>Sobre el càlcul final s’ha de carregar un 30 o un 40 %.</t>
  </si>
  <si>
    <t>Distància total (m)</t>
  </si>
  <si>
    <t>Temps total (minuts)</t>
  </si>
  <si>
    <t>Desnivell pujada (m)</t>
  </si>
  <si>
    <t>Desnivell baixada (m)</t>
  </si>
  <si>
    <t>temps desnivell</t>
  </si>
  <si>
    <t>temps per longitud</t>
  </si>
  <si>
    <t>temps pujada</t>
  </si>
  <si>
    <t>Variables full</t>
  </si>
  <si>
    <t>Valors defecte (Giroguies)</t>
  </si>
  <si>
    <t>INSTRUCCIONS</t>
  </si>
  <si>
    <t xml:space="preserve">El full està protegit de manera que només es pot escriure en els camps que estan en blanc. </t>
  </si>
  <si>
    <t>La resta de camps s'omplen automàticament amb fórmules.</t>
  </si>
  <si>
    <t>El full consta de dues parts la fitxa tècnica i el gràfic, a més d'aquesta pestanya d'instruccions.</t>
  </si>
  <si>
    <t>Al imprimir, imprimir només 1 fulla de la pestanya Fitxa tècnica</t>
  </si>
  <si>
    <t>Fitxa tècnica</t>
  </si>
  <si>
    <t>Gràfic</t>
  </si>
  <si>
    <t>El gràfic pinta el desnivell respecte la longitud total de la caminada (els dos eixos representats en metres)</t>
  </si>
  <si>
    <t>Es pinta automàticament a l'introduir els valors en la fitxa tècnica</t>
  </si>
  <si>
    <t>Perquè es mostri correctament el camp que acumula la longitud (columna N) no pot estar amagat</t>
  </si>
  <si>
    <r>
      <t xml:space="preserve">Per desprotegir el full fer-ho utilitzant el password </t>
    </r>
    <r>
      <rPr>
        <b/>
        <i/>
        <sz val="10"/>
        <rFont val="Book Antiqua"/>
        <family val="1"/>
      </rPr>
      <t>centpeus</t>
    </r>
    <r>
      <rPr>
        <sz val="10"/>
        <rFont val="Book Antiqua"/>
        <family val="1"/>
      </rPr>
      <t>.</t>
    </r>
  </si>
  <si>
    <t>Variables utilitzades en els càlculs de la fitxa (modificar segons velocitat del grup)</t>
  </si>
  <si>
    <t>fórmules utilitzades</t>
  </si>
  <si>
    <t>Descripció columnes</t>
  </si>
  <si>
    <t>les quatre columnes que queden en una altra pàgina serveixen per fer càlculs i no són rellevants</t>
  </si>
  <si>
    <t>Punt orígen - descripció del lloc d'orígen. Només omplir la primera fila la resta s'omplen amb la columna Punt destí de la fila anterior.</t>
  </si>
  <si>
    <r>
      <t xml:space="preserve">Punt destí - descripció de lloc de destí. Quan ja sigui l'últim tram s'ha d'especificar amb el literal </t>
    </r>
    <r>
      <rPr>
        <b/>
        <i/>
        <sz val="10"/>
        <rFont val="Book Antiqua"/>
        <family val="1"/>
      </rPr>
      <t>Final</t>
    </r>
    <r>
      <rPr>
        <sz val="10"/>
        <rFont val="Book Antiqua"/>
        <family val="1"/>
      </rPr>
      <t>, ja que o sinó s'arrosegaria a la següent columna punt orígen</t>
    </r>
  </si>
  <si>
    <t xml:space="preserve">Alçada - alçada en metres del lloc de destí. </t>
  </si>
  <si>
    <t>Alçada - alçada en metres del lloc d'origen. Només omplir la primera fila, la resta s'omple amb l'alçada del punt de destí de la fila anterior.</t>
  </si>
  <si>
    <t>Rumb - Rumb a a seguir fins al punt de destí traçat amb l'ajuda de la brúixola</t>
  </si>
  <si>
    <t>Desnivell - desnivell entre els dos punts del tram calculat automàticament</t>
  </si>
  <si>
    <t>Longitud - longitud aproximada entre els dos punts dels tram</t>
  </si>
  <si>
    <t>Observacions - comentaris adicionals que es vulguin posar al tram que s'està avaluant. Referències per quan s'estigui fent el camí.</t>
  </si>
  <si>
    <t>T.Tot</t>
  </si>
  <si>
    <t>T.Par</t>
  </si>
  <si>
    <t>T.Par - temps parcial calculat a partir de les dades introduïdes segons les variables informades</t>
  </si>
  <si>
    <t>T.Tot - temps total acumulat</t>
  </si>
  <si>
    <t>T.Real</t>
  </si>
  <si>
    <t>SADERNES - ROCABRUNA</t>
  </si>
  <si>
    <t>Sadernes</t>
  </si>
  <si>
    <t>pont de valentí</t>
  </si>
  <si>
    <t>Talaixà</t>
  </si>
  <si>
    <t xml:space="preserve">Sant Marc </t>
  </si>
  <si>
    <t>coll</t>
  </si>
  <si>
    <t>Puig  de les bruixes</t>
  </si>
  <si>
    <t>Comanegre</t>
  </si>
  <si>
    <t>camí punt més baix</t>
  </si>
  <si>
    <t>collada fonda 1</t>
  </si>
  <si>
    <t>coll malrem</t>
  </si>
  <si>
    <t>Rocabruna (Final)</t>
  </si>
  <si>
    <t>abans de desviar esquerre</t>
  </si>
  <si>
    <t>punt abans de girar esquerre</t>
  </si>
  <si>
    <t>creuament carretera Beget</t>
  </si>
</sst>
</file>

<file path=xl/styles.xml><?xml version="1.0" encoding="utf-8"?>
<styleSheet xmlns="http://schemas.openxmlformats.org/spreadsheetml/2006/main">
  <numFmts count="22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#\ ?/60"/>
    <numFmt numFmtId="176" formatCode="#,##0.0"/>
    <numFmt numFmtId="177" formatCode="#,##0\ &quot;m&quot;"/>
  </numFmts>
  <fonts count="15">
    <font>
      <sz val="10"/>
      <name val="Arial"/>
      <family val="0"/>
    </font>
    <font>
      <b/>
      <sz val="10"/>
      <name val="Book Antiqua"/>
      <family val="1"/>
    </font>
    <font>
      <b/>
      <sz val="12"/>
      <name val="Book Antiqua"/>
      <family val="1"/>
    </font>
    <font>
      <sz val="10"/>
      <name val="Book Antiqua"/>
      <family val="1"/>
    </font>
    <font>
      <sz val="8"/>
      <name val="Arial"/>
      <family val="0"/>
    </font>
    <font>
      <b/>
      <sz val="8"/>
      <name val="Arial"/>
      <family val="0"/>
    </font>
    <font>
      <b/>
      <sz val="10"/>
      <color indexed="9"/>
      <name val="Book Antiqua"/>
      <family val="0"/>
    </font>
    <font>
      <sz val="10"/>
      <color indexed="63"/>
      <name val="Book Antiqua"/>
      <family val="0"/>
    </font>
    <font>
      <b/>
      <sz val="12"/>
      <color indexed="63"/>
      <name val="Book Antiqua"/>
      <family val="0"/>
    </font>
    <font>
      <b/>
      <u val="single"/>
      <sz val="16"/>
      <color indexed="63"/>
      <name val="Book Antiqua"/>
      <family val="0"/>
    </font>
    <font>
      <b/>
      <sz val="8"/>
      <color indexed="9"/>
      <name val="Book Antiqua"/>
      <family val="0"/>
    </font>
    <font>
      <b/>
      <u val="single"/>
      <sz val="14"/>
      <name val="Book Antiqua"/>
      <family val="1"/>
    </font>
    <font>
      <b/>
      <u val="single"/>
      <sz val="10"/>
      <name val="Book Antiqua"/>
      <family val="1"/>
    </font>
    <font>
      <b/>
      <i/>
      <sz val="10"/>
      <name val="Book Antiqua"/>
      <family val="1"/>
    </font>
    <font>
      <u val="single"/>
      <sz val="10"/>
      <name val="Book Antiqua"/>
      <family val="1"/>
    </font>
  </fonts>
  <fills count="7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double"/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double"/>
      <top style="thin">
        <color indexed="22"/>
      </top>
      <bottom style="thin">
        <color indexed="22"/>
      </bottom>
    </border>
    <border>
      <left style="double"/>
      <right>
        <color indexed="63"/>
      </right>
      <top style="thin">
        <color indexed="22"/>
      </top>
      <bottom style="double"/>
    </border>
    <border>
      <left>
        <color indexed="63"/>
      </left>
      <right>
        <color indexed="63"/>
      </right>
      <top style="thin">
        <color indexed="22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22"/>
      </top>
      <bottom style="double"/>
    </border>
    <border>
      <left>
        <color indexed="63"/>
      </left>
      <right style="double"/>
      <top style="thin">
        <color indexed="22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6" fillId="2" borderId="1" xfId="0" applyFont="1" applyFill="1" applyBorder="1" applyAlignment="1" applyProtection="1">
      <alignment/>
      <protection/>
    </xf>
    <xf numFmtId="0" fontId="6" fillId="2" borderId="2" xfId="0" applyFont="1" applyFill="1" applyBorder="1" applyAlignment="1" applyProtection="1">
      <alignment/>
      <protection/>
    </xf>
    <xf numFmtId="0" fontId="6" fillId="2" borderId="3" xfId="0" applyFont="1" applyFill="1" applyBorder="1" applyAlignment="1" applyProtection="1">
      <alignment/>
      <protection/>
    </xf>
    <xf numFmtId="3" fontId="1" fillId="3" borderId="0" xfId="0" applyNumberFormat="1" applyFont="1" applyFill="1" applyBorder="1" applyAlignment="1" applyProtection="1">
      <alignment horizontal="right"/>
      <protection/>
    </xf>
    <xf numFmtId="3" fontId="1" fillId="3" borderId="4" xfId="0" applyNumberFormat="1" applyFont="1" applyFill="1" applyBorder="1" applyAlignment="1" applyProtection="1">
      <alignment horizontal="right"/>
      <protection/>
    </xf>
    <xf numFmtId="0" fontId="6" fillId="2" borderId="5" xfId="0" applyFont="1" applyFill="1" applyBorder="1" applyAlignment="1" applyProtection="1">
      <alignment horizontal="left"/>
      <protection/>
    </xf>
    <xf numFmtId="0" fontId="6" fillId="2" borderId="6" xfId="0" applyFont="1" applyFill="1" applyBorder="1" applyAlignment="1" applyProtection="1">
      <alignment horizontal="left"/>
      <protection/>
    </xf>
    <xf numFmtId="0" fontId="7" fillId="0" borderId="7" xfId="0" applyNumberFormat="1" applyFont="1" applyFill="1" applyBorder="1" applyAlignment="1" applyProtection="1">
      <alignment horizontal="left"/>
      <protection locked="0"/>
    </xf>
    <xf numFmtId="0" fontId="7" fillId="0" borderId="8" xfId="0" applyFont="1" applyBorder="1" applyAlignment="1" applyProtection="1">
      <alignment horizontal="left" indent="1"/>
      <protection locked="0"/>
    </xf>
    <xf numFmtId="3" fontId="7" fillId="0" borderId="8" xfId="0" applyNumberFormat="1" applyFont="1" applyBorder="1" applyAlignment="1" applyProtection="1">
      <alignment/>
      <protection locked="0"/>
    </xf>
    <xf numFmtId="0" fontId="7" fillId="0" borderId="8" xfId="0" applyFont="1" applyBorder="1" applyAlignment="1" applyProtection="1">
      <alignment/>
      <protection locked="0"/>
    </xf>
    <xf numFmtId="3" fontId="7" fillId="3" borderId="8" xfId="0" applyNumberFormat="1" applyFont="1" applyFill="1" applyBorder="1" applyAlignment="1" applyProtection="1">
      <alignment/>
      <protection/>
    </xf>
    <xf numFmtId="0" fontId="7" fillId="0" borderId="9" xfId="0" applyFont="1" applyBorder="1" applyAlignment="1" applyProtection="1">
      <alignment/>
      <protection locked="0"/>
    </xf>
    <xf numFmtId="0" fontId="7" fillId="3" borderId="7" xfId="0" applyNumberFormat="1" applyFont="1" applyFill="1" applyBorder="1" applyAlignment="1" applyProtection="1">
      <alignment horizontal="left"/>
      <protection/>
    </xf>
    <xf numFmtId="3" fontId="7" fillId="3" borderId="10" xfId="0" applyNumberFormat="1" applyFont="1" applyFill="1" applyBorder="1" applyAlignment="1" applyProtection="1">
      <alignment horizontal="right"/>
      <protection/>
    </xf>
    <xf numFmtId="0" fontId="7" fillId="0" borderId="10" xfId="0" applyFont="1" applyBorder="1" applyAlignment="1" applyProtection="1">
      <alignment horizontal="left" indent="1"/>
      <protection locked="0"/>
    </xf>
    <xf numFmtId="3" fontId="7" fillId="0" borderId="10" xfId="0" applyNumberFormat="1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/>
      <protection locked="0"/>
    </xf>
    <xf numFmtId="3" fontId="7" fillId="3" borderId="10" xfId="0" applyNumberFormat="1" applyFont="1" applyFill="1" applyBorder="1" applyAlignment="1" applyProtection="1">
      <alignment/>
      <protection/>
    </xf>
    <xf numFmtId="0" fontId="7" fillId="0" borderId="11" xfId="0" applyFont="1" applyBorder="1" applyAlignment="1" applyProtection="1">
      <alignment/>
      <protection locked="0"/>
    </xf>
    <xf numFmtId="0" fontId="7" fillId="3" borderId="12" xfId="0" applyNumberFormat="1" applyFont="1" applyFill="1" applyBorder="1" applyAlignment="1" applyProtection="1">
      <alignment horizontal="left"/>
      <protection/>
    </xf>
    <xf numFmtId="3" fontId="7" fillId="3" borderId="13" xfId="0" applyNumberFormat="1" applyFont="1" applyFill="1" applyBorder="1" applyAlignment="1" applyProtection="1">
      <alignment horizontal="right"/>
      <protection/>
    </xf>
    <xf numFmtId="3" fontId="7" fillId="0" borderId="14" xfId="0" applyNumberFormat="1" applyFont="1" applyBorder="1" applyAlignment="1" applyProtection="1">
      <alignment/>
      <protection locked="0"/>
    </xf>
    <xf numFmtId="0" fontId="7" fillId="0" borderId="14" xfId="0" applyFont="1" applyBorder="1" applyAlignment="1" applyProtection="1">
      <alignment/>
      <protection locked="0"/>
    </xf>
    <xf numFmtId="3" fontId="7" fillId="3" borderId="14" xfId="0" applyNumberFormat="1" applyFont="1" applyFill="1" applyBorder="1" applyAlignment="1" applyProtection="1">
      <alignment/>
      <protection/>
    </xf>
    <xf numFmtId="0" fontId="7" fillId="0" borderId="15" xfId="0" applyFont="1" applyBorder="1" applyAlignment="1" applyProtection="1">
      <alignment/>
      <protection locked="0"/>
    </xf>
    <xf numFmtId="0" fontId="6" fillId="2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left"/>
      <protection/>
    </xf>
    <xf numFmtId="0" fontId="6" fillId="2" borderId="1" xfId="0" applyFont="1" applyFill="1" applyBorder="1" applyAlignment="1" applyProtection="1">
      <alignment horizontal="left"/>
      <protection/>
    </xf>
    <xf numFmtId="3" fontId="1" fillId="3" borderId="2" xfId="0" applyNumberFormat="1" applyFont="1" applyFill="1" applyBorder="1" applyAlignment="1" applyProtection="1">
      <alignment horizontal="right"/>
      <protection/>
    </xf>
    <xf numFmtId="0" fontId="0" fillId="3" borderId="3" xfId="0" applyFill="1" applyBorder="1" applyAlignment="1" applyProtection="1">
      <alignment/>
      <protection/>
    </xf>
    <xf numFmtId="175" fontId="3" fillId="3" borderId="16" xfId="0" applyNumberFormat="1" applyFont="1" applyFill="1" applyBorder="1" applyAlignment="1" applyProtection="1">
      <alignment horizontal="right"/>
      <protection/>
    </xf>
    <xf numFmtId="0" fontId="0" fillId="3" borderId="16" xfId="0" applyFill="1" applyBorder="1" applyAlignment="1" applyProtection="1">
      <alignment/>
      <protection/>
    </xf>
    <xf numFmtId="0" fontId="0" fillId="3" borderId="17" xfId="0" applyFill="1" applyBorder="1" applyAlignment="1" applyProtection="1">
      <alignment/>
      <protection/>
    </xf>
    <xf numFmtId="0" fontId="6" fillId="2" borderId="2" xfId="0" applyFont="1" applyFill="1" applyBorder="1" applyAlignment="1" applyProtection="1">
      <alignment horizontal="center"/>
      <protection/>
    </xf>
    <xf numFmtId="0" fontId="10" fillId="2" borderId="1" xfId="0" applyFont="1" applyFill="1" applyBorder="1" applyAlignment="1" applyProtection="1">
      <alignment horizontal="center"/>
      <protection/>
    </xf>
    <xf numFmtId="0" fontId="10" fillId="2" borderId="2" xfId="0" applyFont="1" applyFill="1" applyBorder="1" applyAlignment="1" applyProtection="1">
      <alignment horizontal="center"/>
      <protection/>
    </xf>
    <xf numFmtId="0" fontId="10" fillId="2" borderId="3" xfId="0" applyFont="1" applyFill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176" fontId="7" fillId="0" borderId="7" xfId="0" applyNumberFormat="1" applyFont="1" applyBorder="1" applyAlignment="1" applyProtection="1">
      <alignment/>
      <protection/>
    </xf>
    <xf numFmtId="176" fontId="7" fillId="0" borderId="8" xfId="0" applyNumberFormat="1" applyFont="1" applyBorder="1" applyAlignment="1" applyProtection="1">
      <alignment/>
      <protection/>
    </xf>
    <xf numFmtId="3" fontId="7" fillId="0" borderId="9" xfId="0" applyNumberFormat="1" applyFont="1" applyBorder="1" applyAlignment="1" applyProtection="1">
      <alignment/>
      <protection/>
    </xf>
    <xf numFmtId="3" fontId="7" fillId="0" borderId="14" xfId="0" applyNumberFormat="1" applyFont="1" applyBorder="1" applyAlignment="1" applyProtection="1">
      <alignment/>
      <protection/>
    </xf>
    <xf numFmtId="0" fontId="7" fillId="0" borderId="15" xfId="0" applyFont="1" applyBorder="1" applyAlignment="1" applyProtection="1">
      <alignment/>
      <protection/>
    </xf>
    <xf numFmtId="3" fontId="7" fillId="0" borderId="12" xfId="0" applyNumberFormat="1" applyFont="1" applyBorder="1" applyAlignment="1" applyProtection="1">
      <alignment/>
      <protection/>
    </xf>
    <xf numFmtId="0" fontId="11" fillId="0" borderId="0" xfId="0" applyFont="1" applyAlignment="1">
      <alignment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3" fontId="7" fillId="3" borderId="10" xfId="0" applyNumberFormat="1" applyFont="1" applyFill="1" applyBorder="1" applyAlignment="1" applyProtection="1">
      <alignment horizontal="right"/>
      <protection/>
    </xf>
    <xf numFmtId="0" fontId="14" fillId="0" borderId="0" xfId="0" applyFont="1" applyAlignment="1">
      <alignment/>
    </xf>
    <xf numFmtId="0" fontId="3" fillId="4" borderId="0" xfId="0" applyFont="1" applyFill="1" applyAlignment="1">
      <alignment/>
    </xf>
    <xf numFmtId="0" fontId="1" fillId="0" borderId="0" xfId="0" applyFont="1" applyAlignment="1">
      <alignment/>
    </xf>
    <xf numFmtId="0" fontId="3" fillId="5" borderId="0" xfId="0" applyFont="1" applyFill="1" applyAlignment="1" applyProtection="1">
      <alignment/>
      <protection locked="0"/>
    </xf>
    <xf numFmtId="3" fontId="7" fillId="2" borderId="10" xfId="0" applyNumberFormat="1" applyFont="1" applyFill="1" applyBorder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0" fontId="8" fillId="6" borderId="18" xfId="0" applyFont="1" applyFill="1" applyBorder="1" applyAlignment="1" applyProtection="1">
      <alignment horizontal="center"/>
      <protection locked="0"/>
    </xf>
    <xf numFmtId="0" fontId="8" fillId="6" borderId="19" xfId="0" applyFont="1" applyFill="1" applyBorder="1" applyAlignment="1" applyProtection="1">
      <alignment horizontal="center"/>
      <protection locked="0"/>
    </xf>
    <xf numFmtId="0" fontId="8" fillId="6" borderId="20" xfId="0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color rgb="FFFFFFFF"/>
      </font>
      <border/>
    </dxf>
    <dxf>
      <font>
        <color rgb="FFCCFFFF"/>
      </font>
      <border/>
    </dxf>
    <dxf>
      <fill>
        <patternFill>
          <bgColor rgb="FF6666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97"/>
          <c:w val="0.95175"/>
          <c:h val="0.85025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'Fitxa tècnica'!$P$6:$P$26</c:f>
              <c:numCache>
                <c:ptCount val="21"/>
                <c:pt idx="0">
                  <c:v>0</c:v>
                </c:pt>
                <c:pt idx="1">
                  <c:v>2500</c:v>
                </c:pt>
                <c:pt idx="2">
                  <c:v>4500</c:v>
                </c:pt>
                <c:pt idx="3">
                  <c:v>6500</c:v>
                </c:pt>
                <c:pt idx="4">
                  <c:v>7000</c:v>
                </c:pt>
                <c:pt idx="5">
                  <c:v>7600</c:v>
                </c:pt>
                <c:pt idx="6">
                  <c:v>8600</c:v>
                </c:pt>
                <c:pt idx="7">
                  <c:v>10100</c:v>
                </c:pt>
                <c:pt idx="8">
                  <c:v>10850</c:v>
                </c:pt>
                <c:pt idx="9">
                  <c:v>13100</c:v>
                </c:pt>
                <c:pt idx="10">
                  <c:v>13500</c:v>
                </c:pt>
                <c:pt idx="11">
                  <c:v>15000</c:v>
                </c:pt>
                <c:pt idx="12">
                  <c:v>16500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xVal>
          <c:yVal>
            <c:numRef>
              <c:f>'Fitxa tècnica'!$E$6:$E$26</c:f>
              <c:numCache>
                <c:ptCount val="21"/>
                <c:pt idx="0">
                  <c:v>295</c:v>
                </c:pt>
                <c:pt idx="1">
                  <c:v>354</c:v>
                </c:pt>
                <c:pt idx="2">
                  <c:v>772</c:v>
                </c:pt>
                <c:pt idx="3">
                  <c:v>1327</c:v>
                </c:pt>
                <c:pt idx="4">
                  <c:v>1250</c:v>
                </c:pt>
                <c:pt idx="5">
                  <c:v>1393</c:v>
                </c:pt>
                <c:pt idx="6">
                  <c:v>1350</c:v>
                </c:pt>
                <c:pt idx="7">
                  <c:v>1561</c:v>
                </c:pt>
                <c:pt idx="8">
                  <c:v>1350</c:v>
                </c:pt>
                <c:pt idx="9">
                  <c:v>1140</c:v>
                </c:pt>
                <c:pt idx="10">
                  <c:v>1300</c:v>
                </c:pt>
                <c:pt idx="11">
                  <c:v>910</c:v>
                </c:pt>
                <c:pt idx="12">
                  <c:v>966</c:v>
                </c:pt>
              </c:numCache>
            </c:numRef>
          </c:yVal>
          <c:smooth val="1"/>
        </c:ser>
        <c:axId val="21409932"/>
        <c:axId val="58471661"/>
      </c:scatterChart>
      <c:valAx>
        <c:axId val="214099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longitud (mts)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471661"/>
        <c:crosses val="autoZero"/>
        <c:crossBetween val="midCat"/>
        <c:dispUnits/>
      </c:valAx>
      <c:valAx>
        <c:axId val="584716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alçada (mts)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1409932"/>
        <c:crosses val="autoZero"/>
        <c:crossBetween val="midCat"/>
        <c:dispUnits/>
      </c:valAx>
      <c:spPr>
        <a:gradFill rotWithShape="1">
          <a:gsLst>
            <a:gs pos="0">
              <a:srgbClr val="D3D3D3"/>
            </a:gs>
            <a:gs pos="100000">
              <a:srgbClr val="FFFFFF"/>
            </a:gs>
          </a:gsLst>
          <a:lin ang="18900000" scaled="1"/>
        </a:gra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480314960629921" right="0.7480314960629921" top="0.984251968503937" bottom="0.984251968503937" header="0" footer="0"/>
  <pageSetup horizontalDpi="600" verticalDpi="600" orientation="landscape"/>
  <headerFooter>
    <oddFooter>&amp;F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123825</xdr:colOff>
      <xdr:row>26</xdr:row>
      <xdr:rowOff>104775</xdr:rowOff>
    </xdr:from>
    <xdr:to>
      <xdr:col>11</xdr:col>
      <xdr:colOff>2066925</xdr:colOff>
      <xdr:row>31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6172200"/>
          <a:ext cx="19431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62650"/>
    <xdr:graphicFrame>
      <xdr:nvGraphicFramePr>
        <xdr:cNvPr id="1" name="Shape 1025"/>
        <xdr:cNvGraphicFramePr/>
      </xdr:nvGraphicFramePr>
      <xdr:xfrm>
        <a:off x="0" y="0"/>
        <a:ext cx="8677275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1"/>
  <sheetViews>
    <sheetView showGridLines="0" tabSelected="1" zoomScale="75" zoomScaleNormal="75" workbookViewId="0" topLeftCell="A1">
      <selection activeCell="H19" sqref="H19"/>
    </sheetView>
  </sheetViews>
  <sheetFormatPr defaultColWidth="9.140625" defaultRowHeight="12.75" outlineLevelCol="1"/>
  <cols>
    <col min="1" max="1" width="3.421875" style="1" customWidth="1"/>
    <col min="2" max="2" width="23.57421875" style="1" customWidth="1"/>
    <col min="3" max="3" width="8.140625" style="1" customWidth="1"/>
    <col min="4" max="4" width="23.421875" style="1" customWidth="1"/>
    <col min="5" max="5" width="8.57421875" style="1" customWidth="1"/>
    <col min="6" max="6" width="7.8515625" style="1" customWidth="1"/>
    <col min="7" max="7" width="11.421875" style="1" customWidth="1"/>
    <col min="8" max="8" width="8.28125" style="1" customWidth="1"/>
    <col min="9" max="9" width="6.7109375" style="1" customWidth="1"/>
    <col min="10" max="11" width="6.57421875" style="1" customWidth="1"/>
    <col min="12" max="12" width="31.8515625" style="1" customWidth="1"/>
    <col min="13" max="13" width="13.28125" style="1" customWidth="1" outlineLevel="1"/>
    <col min="14" max="14" width="16.57421875" style="1" customWidth="1" outlineLevel="1"/>
    <col min="15" max="15" width="12.421875" style="1" customWidth="1" outlineLevel="1"/>
    <col min="16" max="16" width="9.28125" style="1" customWidth="1" outlineLevel="1"/>
    <col min="17" max="16384" width="11.421875" style="1" customWidth="1"/>
  </cols>
  <sheetData>
    <row r="1" spans="2:12" ht="19.5" customHeight="1">
      <c r="B1" s="57" t="s">
        <v>11</v>
      </c>
      <c r="C1" s="57"/>
      <c r="D1" s="57"/>
      <c r="E1" s="57"/>
      <c r="F1" s="57"/>
      <c r="G1" s="57"/>
      <c r="H1" s="57"/>
      <c r="I1" s="57"/>
      <c r="J1" s="57"/>
      <c r="K1" s="57"/>
      <c r="L1" s="57"/>
    </row>
    <row r="2" ht="15" customHeight="1">
      <c r="C2" s="2"/>
    </row>
    <row r="3" spans="2:11" ht="15" customHeight="1">
      <c r="B3" s="29" t="s">
        <v>0</v>
      </c>
      <c r="C3" s="58" t="s">
        <v>53</v>
      </c>
      <c r="D3" s="59"/>
      <c r="E3" s="59"/>
      <c r="F3" s="59"/>
      <c r="G3" s="59"/>
      <c r="H3" s="59"/>
      <c r="I3" s="59"/>
      <c r="J3" s="59"/>
      <c r="K3" s="60"/>
    </row>
    <row r="4" spans="2:11" ht="15" customHeight="1" thickBot="1">
      <c r="B4" s="30"/>
      <c r="C4" s="41"/>
      <c r="G4" s="41"/>
      <c r="H4" s="41"/>
      <c r="I4" s="41"/>
      <c r="J4" s="41"/>
      <c r="K4" s="41"/>
    </row>
    <row r="5" spans="2:16" ht="19.5" customHeight="1" thickTop="1">
      <c r="B5" s="3" t="s">
        <v>1</v>
      </c>
      <c r="C5" s="4" t="s">
        <v>2</v>
      </c>
      <c r="D5" s="4" t="s">
        <v>3</v>
      </c>
      <c r="E5" s="37" t="s">
        <v>2</v>
      </c>
      <c r="F5" s="37" t="s">
        <v>4</v>
      </c>
      <c r="G5" s="37" t="s">
        <v>5</v>
      </c>
      <c r="H5" s="37" t="s">
        <v>6</v>
      </c>
      <c r="I5" s="37" t="s">
        <v>49</v>
      </c>
      <c r="J5" s="37" t="s">
        <v>48</v>
      </c>
      <c r="K5" s="37" t="s">
        <v>52</v>
      </c>
      <c r="L5" s="5" t="s">
        <v>7</v>
      </c>
      <c r="M5" s="38" t="s">
        <v>20</v>
      </c>
      <c r="N5" s="39" t="s">
        <v>21</v>
      </c>
      <c r="O5" s="39" t="s">
        <v>22</v>
      </c>
      <c r="P5" s="40" t="s">
        <v>6</v>
      </c>
    </row>
    <row r="6" spans="2:16" ht="3.75" customHeight="1">
      <c r="B6" s="56"/>
      <c r="C6" s="56"/>
      <c r="D6" s="56" t="str">
        <f>B7</f>
        <v>Sadernes</v>
      </c>
      <c r="E6" s="56">
        <f>C7</f>
        <v>295</v>
      </c>
      <c r="F6" s="56"/>
      <c r="G6" s="56"/>
      <c r="H6" s="56"/>
      <c r="I6" s="56"/>
      <c r="J6" s="56"/>
      <c r="K6" s="56"/>
      <c r="L6" s="56"/>
      <c r="M6" s="56"/>
      <c r="N6" s="56"/>
      <c r="O6" s="56"/>
      <c r="P6" s="56">
        <v>0</v>
      </c>
    </row>
    <row r="7" spans="2:16" ht="19.5" customHeight="1">
      <c r="B7" s="10" t="s">
        <v>54</v>
      </c>
      <c r="C7" s="19">
        <v>295</v>
      </c>
      <c r="D7" s="11" t="s">
        <v>55</v>
      </c>
      <c r="E7" s="12">
        <v>354</v>
      </c>
      <c r="F7" s="13"/>
      <c r="G7" s="14">
        <f>E7-C7</f>
        <v>59</v>
      </c>
      <c r="H7" s="12">
        <v>2500</v>
      </c>
      <c r="I7" s="14">
        <f>IF(G7&gt;=0,O7*(100+Instruccions!B33)/100,(O7*2/3)*(100+Instruccions!B33)/100)</f>
        <v>44.7525</v>
      </c>
      <c r="J7" s="14">
        <f>I7</f>
        <v>44.7525</v>
      </c>
      <c r="K7" s="19"/>
      <c r="L7" s="15"/>
      <c r="M7" s="42">
        <f>(ABS(G7)/Instruccions!B31*60)</f>
        <v>8.85</v>
      </c>
      <c r="N7" s="43">
        <f>(H7/Instruccions!B32*60)</f>
        <v>30</v>
      </c>
      <c r="O7" s="43">
        <f>IF(M7&gt;=N7,M7+(N7/2),N7+(M7/2))</f>
        <v>34.425</v>
      </c>
      <c r="P7" s="44">
        <f>H7</f>
        <v>2500</v>
      </c>
    </row>
    <row r="8" spans="2:16" ht="19.5" customHeight="1">
      <c r="B8" s="16" t="str">
        <f>IF(D7="","",IF(ISERROR(SEARCH("Final",D7))=TRUE,D7,""))</f>
        <v>pont de valentí</v>
      </c>
      <c r="C8" s="17">
        <f aca="true" t="shared" si="0" ref="C8:C16">IF(B8="",0,E7)</f>
        <v>354</v>
      </c>
      <c r="D8" s="11" t="s">
        <v>56</v>
      </c>
      <c r="E8" s="12">
        <v>772</v>
      </c>
      <c r="F8" s="13"/>
      <c r="G8" s="14">
        <f>E8-C8</f>
        <v>418</v>
      </c>
      <c r="H8" s="12">
        <v>2000</v>
      </c>
      <c r="I8" s="14">
        <f>IF(G8&gt;=0,O8*(100+Instruccions!B34)/100,(O8*2/3)*(100+Instruccions!B34)/100)</f>
        <v>74.69999999999999</v>
      </c>
      <c r="J8" s="21">
        <f aca="true" t="shared" si="1" ref="J8:J26">IF(I8=0,0,I8+J7)</f>
        <v>119.45249999999999</v>
      </c>
      <c r="K8" s="19"/>
      <c r="L8" s="15"/>
      <c r="M8" s="42">
        <f>(ABS(G8)/Instruccions!B31*60)</f>
        <v>62.699999999999996</v>
      </c>
      <c r="N8" s="43">
        <f>(H8/Instruccions!B32*60)</f>
        <v>24</v>
      </c>
      <c r="O8" s="43">
        <f aca="true" t="shared" si="2" ref="O8:O26">IF(M8&gt;=N8,M8+(N8/2),N8+(M8/2))</f>
        <v>74.69999999999999</v>
      </c>
      <c r="P8" s="44">
        <f aca="true" t="shared" si="3" ref="P8:P26">IF(H8=0,NA(),H8+P7)</f>
        <v>4500</v>
      </c>
    </row>
    <row r="9" spans="2:16" ht="19.5" customHeight="1">
      <c r="B9" s="16" t="str">
        <f aca="true" t="shared" si="4" ref="B9:B26">IF(D8="","",IF(ISERROR(SEARCH("Final",D8))=TRUE,D8,""))</f>
        <v>Talaixà</v>
      </c>
      <c r="C9" s="17">
        <f t="shared" si="0"/>
        <v>772</v>
      </c>
      <c r="D9" s="18" t="s">
        <v>57</v>
      </c>
      <c r="E9" s="19">
        <v>1327</v>
      </c>
      <c r="F9" s="20"/>
      <c r="G9" s="21">
        <f aca="true" t="shared" si="5" ref="G9:G26">E9-C9</f>
        <v>555</v>
      </c>
      <c r="H9" s="19">
        <v>2000</v>
      </c>
      <c r="I9" s="21">
        <f>IF(G9&gt;=0,O9*(100+Instruccions!B33)/100,(O9*2/3)*(100+Instruccions!B33)/100)</f>
        <v>123.825</v>
      </c>
      <c r="J9" s="21">
        <f t="shared" si="1"/>
        <v>243.27749999999997</v>
      </c>
      <c r="K9" s="19"/>
      <c r="L9" s="22"/>
      <c r="M9" s="42">
        <f>(ABS(G9)/Instruccions!B31*60)</f>
        <v>83.25</v>
      </c>
      <c r="N9" s="43">
        <f>(H9/Instruccions!B32*60)</f>
        <v>24</v>
      </c>
      <c r="O9" s="43">
        <f t="shared" si="2"/>
        <v>95.25</v>
      </c>
      <c r="P9" s="44">
        <f t="shared" si="3"/>
        <v>6500</v>
      </c>
    </row>
    <row r="10" spans="2:16" ht="19.5" customHeight="1">
      <c r="B10" s="16" t="str">
        <f t="shared" si="4"/>
        <v>Sant Marc </v>
      </c>
      <c r="C10" s="17">
        <f t="shared" si="0"/>
        <v>1327</v>
      </c>
      <c r="D10" s="18" t="s">
        <v>58</v>
      </c>
      <c r="E10" s="19">
        <v>1250</v>
      </c>
      <c r="F10" s="20"/>
      <c r="G10" s="21">
        <f t="shared" si="5"/>
        <v>-77</v>
      </c>
      <c r="H10" s="19">
        <v>500</v>
      </c>
      <c r="I10" s="21">
        <f>IF(G10&gt;=0,O10*(100+Instruccions!B33)/100,(O10*2/3)*(100+Instruccions!B33)/100)</f>
        <v>12.610000000000003</v>
      </c>
      <c r="J10" s="21">
        <f t="shared" si="1"/>
        <v>255.8875</v>
      </c>
      <c r="K10" s="19"/>
      <c r="L10" s="22"/>
      <c r="M10" s="42">
        <f>(ABS(G10)/Instruccions!B31*60)</f>
        <v>11.55</v>
      </c>
      <c r="N10" s="43">
        <f>(H10/Instruccions!B32*60)</f>
        <v>6</v>
      </c>
      <c r="O10" s="43">
        <f t="shared" si="2"/>
        <v>14.55</v>
      </c>
      <c r="P10" s="44">
        <f t="shared" si="3"/>
        <v>7000</v>
      </c>
    </row>
    <row r="11" spans="2:16" ht="19.5" customHeight="1">
      <c r="B11" s="16" t="str">
        <f t="shared" si="4"/>
        <v>coll</v>
      </c>
      <c r="C11" s="17">
        <f t="shared" si="0"/>
        <v>1250</v>
      </c>
      <c r="D11" s="18" t="s">
        <v>59</v>
      </c>
      <c r="E11" s="19">
        <v>1393</v>
      </c>
      <c r="F11" s="20"/>
      <c r="G11" s="21">
        <f t="shared" si="5"/>
        <v>143</v>
      </c>
      <c r="H11" s="19">
        <v>600</v>
      </c>
      <c r="I11" s="21">
        <f>IF(G11&gt;=0,O11*(100+Instruccions!B33)/100,(O11*2/3)*(100+Instruccions!B33)/100)</f>
        <v>32.565</v>
      </c>
      <c r="J11" s="21">
        <f t="shared" si="1"/>
        <v>288.4525</v>
      </c>
      <c r="K11" s="19"/>
      <c r="L11" s="22"/>
      <c r="M11" s="42">
        <f>(ABS(G11)/Instruccions!B31*60)</f>
        <v>21.45</v>
      </c>
      <c r="N11" s="43">
        <f>(H11/Instruccions!B32*60)</f>
        <v>7.199999999999999</v>
      </c>
      <c r="O11" s="43">
        <f t="shared" si="2"/>
        <v>25.049999999999997</v>
      </c>
      <c r="P11" s="44">
        <f t="shared" si="3"/>
        <v>7600</v>
      </c>
    </row>
    <row r="12" spans="2:16" ht="19.5" customHeight="1">
      <c r="B12" s="16" t="str">
        <f t="shared" si="4"/>
        <v>Puig  de les bruixes</v>
      </c>
      <c r="C12" s="17">
        <f t="shared" si="0"/>
        <v>1393</v>
      </c>
      <c r="D12" s="18" t="s">
        <v>61</v>
      </c>
      <c r="E12" s="19">
        <v>1350</v>
      </c>
      <c r="F12" s="20"/>
      <c r="G12" s="21">
        <f t="shared" si="5"/>
        <v>-43</v>
      </c>
      <c r="H12" s="19">
        <v>1000</v>
      </c>
      <c r="I12" s="21">
        <f>IF(G12&gt;=0,O12*(100+Instruccions!B33)/100,(O12*2/3)*(100+Instruccions!B33)/100)</f>
        <v>13.195</v>
      </c>
      <c r="J12" s="21">
        <f t="shared" si="1"/>
        <v>301.6475</v>
      </c>
      <c r="K12" s="19"/>
      <c r="L12" s="22"/>
      <c r="M12" s="42">
        <f>(ABS(G12)/Instruccions!B31*60)</f>
        <v>6.45</v>
      </c>
      <c r="N12" s="43">
        <f>(H12/Instruccions!B32*60)</f>
        <v>12</v>
      </c>
      <c r="O12" s="43">
        <f t="shared" si="2"/>
        <v>15.225</v>
      </c>
      <c r="P12" s="44">
        <f t="shared" si="3"/>
        <v>8600</v>
      </c>
    </row>
    <row r="13" spans="2:16" ht="19.5" customHeight="1">
      <c r="B13" s="16" t="str">
        <f t="shared" si="4"/>
        <v>camí punt més baix</v>
      </c>
      <c r="C13" s="17">
        <f t="shared" si="0"/>
        <v>1350</v>
      </c>
      <c r="D13" s="18" t="s">
        <v>60</v>
      </c>
      <c r="E13" s="19">
        <v>1561</v>
      </c>
      <c r="F13" s="20"/>
      <c r="G13" s="21">
        <f t="shared" si="5"/>
        <v>211</v>
      </c>
      <c r="H13" s="19">
        <v>1500</v>
      </c>
      <c r="I13" s="21">
        <f>IF(G13&gt;=0,O13*(100+Instruccions!B33)/100,(O13*2/3)*(100+Instruccions!B33)/100)</f>
        <v>52.845</v>
      </c>
      <c r="J13" s="21">
        <f t="shared" si="1"/>
        <v>354.49249999999995</v>
      </c>
      <c r="K13" s="19"/>
      <c r="L13" s="22"/>
      <c r="M13" s="42">
        <f>(ABS(G13)/Instruccions!B31*60)</f>
        <v>31.65</v>
      </c>
      <c r="N13" s="43">
        <f>(H13/Instruccions!B32*60)</f>
        <v>18</v>
      </c>
      <c r="O13" s="43">
        <f t="shared" si="2"/>
        <v>40.65</v>
      </c>
      <c r="P13" s="44">
        <f t="shared" si="3"/>
        <v>10100</v>
      </c>
    </row>
    <row r="14" spans="2:16" ht="19.5" customHeight="1">
      <c r="B14" s="16" t="str">
        <f t="shared" si="4"/>
        <v>Comanegre</v>
      </c>
      <c r="C14" s="17">
        <f t="shared" si="0"/>
        <v>1561</v>
      </c>
      <c r="D14" s="18" t="s">
        <v>62</v>
      </c>
      <c r="E14" s="19">
        <v>1350</v>
      </c>
      <c r="F14" s="20"/>
      <c r="G14" s="21">
        <f t="shared" si="5"/>
        <v>-211</v>
      </c>
      <c r="H14" s="19">
        <v>750</v>
      </c>
      <c r="I14" s="21">
        <f>IF(G14&gt;=0,O14*(100+Instruccions!B33)/100,(O14*2/3)*(100+Instruccions!B33)/100)</f>
        <v>31.329999999999995</v>
      </c>
      <c r="J14" s="21">
        <f t="shared" si="1"/>
        <v>385.82249999999993</v>
      </c>
      <c r="K14" s="19"/>
      <c r="L14" s="22"/>
      <c r="M14" s="42">
        <f>(ABS(G14)/Instruccions!B31*60)</f>
        <v>31.65</v>
      </c>
      <c r="N14" s="43">
        <f>(H14/Instruccions!B32*60)</f>
        <v>9</v>
      </c>
      <c r="O14" s="43">
        <f t="shared" si="2"/>
        <v>36.15</v>
      </c>
      <c r="P14" s="44">
        <f t="shared" si="3"/>
        <v>10850</v>
      </c>
    </row>
    <row r="15" spans="2:16" ht="19.5" customHeight="1">
      <c r="B15" s="16" t="str">
        <f t="shared" si="4"/>
        <v>collada fonda 1</v>
      </c>
      <c r="C15" s="17">
        <f t="shared" si="0"/>
        <v>1350</v>
      </c>
      <c r="D15" s="18" t="s">
        <v>63</v>
      </c>
      <c r="E15" s="19">
        <v>1140</v>
      </c>
      <c r="F15" s="20"/>
      <c r="G15" s="21">
        <f t="shared" si="5"/>
        <v>-210</v>
      </c>
      <c r="H15" s="19">
        <v>2250</v>
      </c>
      <c r="I15" s="21">
        <f>IF(G15&gt;=0,O15*(100+Instruccions!B33)/100,(O15*2/3)*(100+Instruccions!B33)/100)</f>
        <v>39</v>
      </c>
      <c r="J15" s="21">
        <f t="shared" si="1"/>
        <v>424.82249999999993</v>
      </c>
      <c r="K15" s="19"/>
      <c r="L15" s="22"/>
      <c r="M15" s="42">
        <f>(ABS(G15)/Instruccions!B31*60)</f>
        <v>31.5</v>
      </c>
      <c r="N15" s="43">
        <f>(H15/Instruccions!B32*60)</f>
        <v>27</v>
      </c>
      <c r="O15" s="43">
        <f t="shared" si="2"/>
        <v>45</v>
      </c>
      <c r="P15" s="44">
        <f t="shared" si="3"/>
        <v>13100</v>
      </c>
    </row>
    <row r="16" spans="2:16" ht="19.5" customHeight="1">
      <c r="B16" s="16" t="str">
        <f t="shared" si="4"/>
        <v>coll malrem</v>
      </c>
      <c r="C16" s="17">
        <f t="shared" si="0"/>
        <v>1140</v>
      </c>
      <c r="D16" s="18" t="s">
        <v>66</v>
      </c>
      <c r="E16" s="19">
        <v>1300</v>
      </c>
      <c r="F16" s="20"/>
      <c r="G16" s="21">
        <f t="shared" si="5"/>
        <v>160</v>
      </c>
      <c r="H16" s="19">
        <v>400</v>
      </c>
      <c r="I16" s="21">
        <f>IF(G16&gt;=0,O16*(100+Instruccions!B33)/100,(O16*2/3)*(100+Instruccions!B33)/100)</f>
        <v>34.32</v>
      </c>
      <c r="J16" s="21">
        <f t="shared" si="1"/>
        <v>459.1424999999999</v>
      </c>
      <c r="K16" s="19"/>
      <c r="L16" s="22" t="s">
        <v>65</v>
      </c>
      <c r="M16" s="42">
        <f>(ABS(G16)/Instruccions!B31*60)</f>
        <v>24</v>
      </c>
      <c r="N16" s="43">
        <f>(H16/Instruccions!B32*60)</f>
        <v>4.8</v>
      </c>
      <c r="O16" s="43">
        <f t="shared" si="2"/>
        <v>26.4</v>
      </c>
      <c r="P16" s="44">
        <f t="shared" si="3"/>
        <v>13500</v>
      </c>
    </row>
    <row r="17" spans="2:16" ht="19.5" customHeight="1">
      <c r="B17" s="16" t="str">
        <f t="shared" si="4"/>
        <v>punt abans de girar esquerre</v>
      </c>
      <c r="C17" s="17">
        <f>IF(B17="",0,E16)</f>
        <v>1300</v>
      </c>
      <c r="D17" s="20" t="s">
        <v>67</v>
      </c>
      <c r="E17" s="19">
        <v>910</v>
      </c>
      <c r="F17" s="20"/>
      <c r="G17" s="21">
        <f t="shared" si="5"/>
        <v>-390</v>
      </c>
      <c r="H17" s="19">
        <v>1500</v>
      </c>
      <c r="I17" s="21">
        <f>IF(G17&gt;=0,O17*(100+Instruccions!B33)/100,(O17*2/3)*(100+Instruccions!B33)/100)</f>
        <v>58.5</v>
      </c>
      <c r="J17" s="21">
        <f t="shared" si="1"/>
        <v>517.6424999999999</v>
      </c>
      <c r="K17" s="19"/>
      <c r="L17" s="22"/>
      <c r="M17" s="42">
        <f>(ABS(G17)/Instruccions!B31*60)</f>
        <v>58.5</v>
      </c>
      <c r="N17" s="43">
        <f>(H17/Instruccions!B32*60)</f>
        <v>18</v>
      </c>
      <c r="O17" s="43">
        <f t="shared" si="2"/>
        <v>67.5</v>
      </c>
      <c r="P17" s="44">
        <f t="shared" si="3"/>
        <v>15000</v>
      </c>
    </row>
    <row r="18" spans="2:16" ht="19.5" customHeight="1">
      <c r="B18" s="16" t="str">
        <f t="shared" si="4"/>
        <v>creuament carretera Beget</v>
      </c>
      <c r="C18" s="17">
        <f aca="true" t="shared" si="6" ref="C18:C26">IF(B18="",0,E17)</f>
        <v>910</v>
      </c>
      <c r="D18" s="20" t="s">
        <v>64</v>
      </c>
      <c r="E18" s="19">
        <v>966</v>
      </c>
      <c r="F18" s="20"/>
      <c r="G18" s="21">
        <f t="shared" si="5"/>
        <v>56</v>
      </c>
      <c r="H18" s="19">
        <v>1500</v>
      </c>
      <c r="I18" s="21">
        <f>IF(G18&gt;=0,O18*(100+Instruccions!B33)/100,(O18*2/3)*(100+Instruccions!B33)/100)</f>
        <v>28.86</v>
      </c>
      <c r="J18" s="21">
        <f t="shared" si="1"/>
        <v>546.5024999999999</v>
      </c>
      <c r="K18" s="19"/>
      <c r="L18" s="22"/>
      <c r="M18" s="42">
        <f>(ABS(G18)/Instruccions!B31*60)</f>
        <v>8.4</v>
      </c>
      <c r="N18" s="43">
        <f>(H18/Instruccions!B32*60)</f>
        <v>18</v>
      </c>
      <c r="O18" s="43">
        <f t="shared" si="2"/>
        <v>22.2</v>
      </c>
      <c r="P18" s="44">
        <f t="shared" si="3"/>
        <v>16500</v>
      </c>
    </row>
    <row r="19" spans="2:16" ht="19.5" customHeight="1">
      <c r="B19" s="16">
        <f t="shared" si="4"/>
      </c>
      <c r="C19" s="17">
        <f t="shared" si="6"/>
        <v>0</v>
      </c>
      <c r="D19" s="20"/>
      <c r="E19" s="19"/>
      <c r="F19" s="20"/>
      <c r="G19" s="21">
        <f t="shared" si="5"/>
        <v>0</v>
      </c>
      <c r="H19" s="19"/>
      <c r="I19" s="21">
        <f>IF(G19&gt;=0,O19*(100+Instruccions!B33)/100,(O19*2/3)*(100+Instruccions!B33)/100)</f>
        <v>0</v>
      </c>
      <c r="J19" s="21">
        <f t="shared" si="1"/>
        <v>0</v>
      </c>
      <c r="K19" s="19"/>
      <c r="L19" s="22"/>
      <c r="M19" s="42">
        <f>(ABS(G19)/Instruccions!B31*60)</f>
        <v>0</v>
      </c>
      <c r="N19" s="43">
        <f>(H19/Instruccions!B32*60)</f>
        <v>0</v>
      </c>
      <c r="O19" s="43">
        <f t="shared" si="2"/>
        <v>0</v>
      </c>
      <c r="P19" s="44" t="e">
        <f t="shared" si="3"/>
        <v>#N/A</v>
      </c>
    </row>
    <row r="20" spans="2:16" ht="19.5" customHeight="1">
      <c r="B20" s="16">
        <f t="shared" si="4"/>
      </c>
      <c r="C20" s="17">
        <f t="shared" si="6"/>
        <v>0</v>
      </c>
      <c r="D20" s="20"/>
      <c r="E20" s="19"/>
      <c r="F20" s="20"/>
      <c r="G20" s="21">
        <f t="shared" si="5"/>
        <v>0</v>
      </c>
      <c r="H20" s="19"/>
      <c r="I20" s="21">
        <f>IF(G20&gt;=0,O20*(100+Instruccions!B33)/100,(O20*2/3)*(100+Instruccions!B33)/100)</f>
        <v>0</v>
      </c>
      <c r="J20" s="21">
        <f t="shared" si="1"/>
        <v>0</v>
      </c>
      <c r="K20" s="19"/>
      <c r="L20" s="22"/>
      <c r="M20" s="42">
        <f>(ABS(G20)/Instruccions!B31*60)</f>
        <v>0</v>
      </c>
      <c r="N20" s="43">
        <f>(H20/Instruccions!B32*60)</f>
        <v>0</v>
      </c>
      <c r="O20" s="43">
        <f t="shared" si="2"/>
        <v>0</v>
      </c>
      <c r="P20" s="44" t="e">
        <f t="shared" si="3"/>
        <v>#N/A</v>
      </c>
    </row>
    <row r="21" spans="2:16" ht="19.5" customHeight="1">
      <c r="B21" s="16">
        <f t="shared" si="4"/>
      </c>
      <c r="C21" s="17">
        <f t="shared" si="6"/>
        <v>0</v>
      </c>
      <c r="D21" s="20"/>
      <c r="E21" s="19"/>
      <c r="F21" s="20"/>
      <c r="G21" s="21">
        <f t="shared" si="5"/>
        <v>0</v>
      </c>
      <c r="H21" s="19"/>
      <c r="I21" s="21">
        <f>IF(G21&gt;=0,O21*(100+Instruccions!B33)/100,(O21*2/3)*(100+Instruccions!B33)/100)</f>
        <v>0</v>
      </c>
      <c r="J21" s="21">
        <f t="shared" si="1"/>
        <v>0</v>
      </c>
      <c r="K21" s="19"/>
      <c r="L21" s="22"/>
      <c r="M21" s="42">
        <f>(ABS(G21)/Instruccions!B31*60)</f>
        <v>0</v>
      </c>
      <c r="N21" s="43">
        <f>(H21/Instruccions!B32*60)</f>
        <v>0</v>
      </c>
      <c r="O21" s="43">
        <f t="shared" si="2"/>
        <v>0</v>
      </c>
      <c r="P21" s="44" t="e">
        <f t="shared" si="3"/>
        <v>#N/A</v>
      </c>
    </row>
    <row r="22" spans="2:16" ht="19.5" customHeight="1">
      <c r="B22" s="16">
        <f t="shared" si="4"/>
      </c>
      <c r="C22" s="17">
        <f t="shared" si="6"/>
        <v>0</v>
      </c>
      <c r="D22" s="20"/>
      <c r="E22" s="19"/>
      <c r="F22" s="20"/>
      <c r="G22" s="21">
        <f t="shared" si="5"/>
        <v>0</v>
      </c>
      <c r="H22" s="19"/>
      <c r="I22" s="21">
        <f>IF(G22&gt;=0,O22*(100+Instruccions!B33)/100,(O22*2/3)*(100+Instruccions!B33)/100)</f>
        <v>0</v>
      </c>
      <c r="J22" s="21">
        <f t="shared" si="1"/>
        <v>0</v>
      </c>
      <c r="K22" s="19"/>
      <c r="L22" s="22"/>
      <c r="M22" s="42">
        <f>(ABS(G22)/Instruccions!B31*60)</f>
        <v>0</v>
      </c>
      <c r="N22" s="43">
        <f>(H22/Instruccions!B32*60)</f>
        <v>0</v>
      </c>
      <c r="O22" s="43">
        <f t="shared" si="2"/>
        <v>0</v>
      </c>
      <c r="P22" s="44" t="e">
        <f t="shared" si="3"/>
        <v>#N/A</v>
      </c>
    </row>
    <row r="23" spans="2:16" ht="19.5" customHeight="1">
      <c r="B23" s="16">
        <f t="shared" si="4"/>
      </c>
      <c r="C23" s="17">
        <f t="shared" si="6"/>
        <v>0</v>
      </c>
      <c r="D23" s="20"/>
      <c r="E23" s="19"/>
      <c r="F23" s="20"/>
      <c r="G23" s="21">
        <f t="shared" si="5"/>
        <v>0</v>
      </c>
      <c r="H23" s="19"/>
      <c r="I23" s="21">
        <f>IF(G23&gt;=0,O23*(100+Instruccions!B33)/100,(O23*2/3)*(100+Instruccions!B33)/100)</f>
        <v>0</v>
      </c>
      <c r="J23" s="21">
        <f t="shared" si="1"/>
        <v>0</v>
      </c>
      <c r="K23" s="19"/>
      <c r="L23" s="22"/>
      <c r="M23" s="42">
        <f>(ABS(G23)/Instruccions!B31*60)</f>
        <v>0</v>
      </c>
      <c r="N23" s="43">
        <f>(H23/Instruccions!B32*60)</f>
        <v>0</v>
      </c>
      <c r="O23" s="43">
        <f t="shared" si="2"/>
        <v>0</v>
      </c>
      <c r="P23" s="44" t="e">
        <f t="shared" si="3"/>
        <v>#N/A</v>
      </c>
    </row>
    <row r="24" spans="2:16" ht="19.5" customHeight="1">
      <c r="B24" s="16">
        <f t="shared" si="4"/>
      </c>
      <c r="C24" s="17">
        <f t="shared" si="6"/>
        <v>0</v>
      </c>
      <c r="D24" s="20"/>
      <c r="E24" s="19"/>
      <c r="F24" s="20"/>
      <c r="G24" s="21">
        <f t="shared" si="5"/>
        <v>0</v>
      </c>
      <c r="H24" s="19"/>
      <c r="I24" s="21">
        <f>IF(G24&gt;=0,O24*(100+Instruccions!B33)/100,(O24*2/3)*(100+Instruccions!B33)/100)</f>
        <v>0</v>
      </c>
      <c r="J24" s="21">
        <f t="shared" si="1"/>
        <v>0</v>
      </c>
      <c r="K24" s="19"/>
      <c r="L24" s="22"/>
      <c r="M24" s="42">
        <f>(ABS(G24)/Instruccions!B31*60)</f>
        <v>0</v>
      </c>
      <c r="N24" s="43">
        <f>(H24/Instruccions!B32*60)</f>
        <v>0</v>
      </c>
      <c r="O24" s="43">
        <f t="shared" si="2"/>
        <v>0</v>
      </c>
      <c r="P24" s="44" t="e">
        <f t="shared" si="3"/>
        <v>#N/A</v>
      </c>
    </row>
    <row r="25" spans="2:16" ht="19.5" customHeight="1">
      <c r="B25" s="16">
        <f t="shared" si="4"/>
      </c>
      <c r="C25" s="17">
        <f t="shared" si="6"/>
        <v>0</v>
      </c>
      <c r="D25" s="20"/>
      <c r="E25" s="19"/>
      <c r="F25" s="20"/>
      <c r="G25" s="21">
        <f t="shared" si="5"/>
        <v>0</v>
      </c>
      <c r="H25" s="19">
        <v>0</v>
      </c>
      <c r="I25" s="21">
        <f>IF(G25&gt;=0,O25*(100+Instruccions!B33)/100,(O25*2/3)*(100+Instruccions!B33)/100)</f>
        <v>0</v>
      </c>
      <c r="J25" s="21">
        <f t="shared" si="1"/>
        <v>0</v>
      </c>
      <c r="K25" s="19"/>
      <c r="L25" s="22"/>
      <c r="M25" s="42">
        <f>(ABS(G25)/Instruccions!B31*60)</f>
        <v>0</v>
      </c>
      <c r="N25" s="43">
        <f>(H25/Instruccions!B32*60)</f>
        <v>0</v>
      </c>
      <c r="O25" s="43">
        <f t="shared" si="2"/>
        <v>0</v>
      </c>
      <c r="P25" s="44" t="e">
        <f t="shared" si="3"/>
        <v>#N/A</v>
      </c>
    </row>
    <row r="26" spans="2:16" ht="19.5" customHeight="1" thickBot="1">
      <c r="B26" s="23">
        <f t="shared" si="4"/>
      </c>
      <c r="C26" s="24">
        <f t="shared" si="6"/>
        <v>0</v>
      </c>
      <c r="D26" s="25"/>
      <c r="E26" s="25"/>
      <c r="F26" s="26"/>
      <c r="G26" s="27">
        <f t="shared" si="5"/>
        <v>0</v>
      </c>
      <c r="H26" s="25">
        <v>0</v>
      </c>
      <c r="I26" s="27">
        <f>IF(G26&gt;=0,O26*(100+Instruccions!B33)/100,(O26*2/3)*(100+Instruccions!B33)/100)</f>
        <v>0</v>
      </c>
      <c r="J26" s="27">
        <f t="shared" si="1"/>
        <v>0</v>
      </c>
      <c r="K26" s="25"/>
      <c r="L26" s="28"/>
      <c r="M26" s="47">
        <f>(ABS(G26)/Instruccions!B31*60)</f>
        <v>0</v>
      </c>
      <c r="N26" s="45">
        <f>(H26/Instruccions!B32*60)</f>
        <v>0</v>
      </c>
      <c r="O26" s="45">
        <f t="shared" si="2"/>
        <v>0</v>
      </c>
      <c r="P26" s="46" t="e">
        <f t="shared" si="3"/>
        <v>#N/A</v>
      </c>
    </row>
    <row r="27" ht="11.25" customHeight="1" thickBot="1" thickTop="1"/>
    <row r="28" spans="2:4" ht="15" customHeight="1" thickTop="1">
      <c r="B28" s="31" t="s">
        <v>16</v>
      </c>
      <c r="C28" s="32">
        <f>SUM(H7:H27)</f>
        <v>16500</v>
      </c>
      <c r="D28" s="33"/>
    </row>
    <row r="29" spans="2:4" ht="19.5" customHeight="1">
      <c r="B29" s="8" t="s">
        <v>17</v>
      </c>
      <c r="C29" s="6">
        <f>SUM(I7:I27)</f>
        <v>546.5024999999999</v>
      </c>
      <c r="D29" s="34">
        <f>C29/60</f>
        <v>9.108374999999999</v>
      </c>
    </row>
    <row r="30" spans="2:4" ht="19.5" customHeight="1">
      <c r="B30" s="8" t="s">
        <v>18</v>
      </c>
      <c r="C30" s="6">
        <f>SUMIF(G7:G27,"&gt;0",G7:G27)</f>
        <v>1602</v>
      </c>
      <c r="D30" s="35"/>
    </row>
    <row r="31" spans="2:4" ht="19.5" customHeight="1" thickBot="1">
      <c r="B31" s="9" t="s">
        <v>19</v>
      </c>
      <c r="C31" s="7">
        <f>SUMIF(G7:G27,"&lt;0",G7:G27)</f>
        <v>-931</v>
      </c>
      <c r="D31" s="36"/>
    </row>
    <row r="32" ht="19.5" customHeight="1" thickTop="1"/>
    <row r="33" ht="19.5" customHeight="1"/>
  </sheetData>
  <sheetProtection password="95E1" sheet="1" objects="1" scenarios="1"/>
  <mergeCells count="2">
    <mergeCell ref="B1:L1"/>
    <mergeCell ref="C3:K3"/>
  </mergeCells>
  <conditionalFormatting sqref="D26 K7:K26 P7:P25 H7:H26 M7:O26 C7 E7:E26">
    <cfRule type="cellIs" priority="1" dxfId="0" operator="equal" stopIfTrue="1">
      <formula>0</formula>
    </cfRule>
  </conditionalFormatting>
  <conditionalFormatting sqref="G7:G26 I7:J26 B6:P6">
    <cfRule type="cellIs" priority="2" dxfId="1" operator="equal" stopIfTrue="1">
      <formula>0</formula>
    </cfRule>
  </conditionalFormatting>
  <conditionalFormatting sqref="C8:C26 B8:B16 B18:B26">
    <cfRule type="cellIs" priority="3" dxfId="1" operator="equal" stopIfTrue="1">
      <formula>0</formula>
    </cfRule>
    <cfRule type="cellIs" priority="4" dxfId="2" operator="equal" stopIfTrue="1">
      <formula>0</formula>
    </cfRule>
  </conditionalFormatting>
  <conditionalFormatting sqref="B17">
    <cfRule type="expression" priority="5" dxfId="1" stopIfTrue="1">
      <formula>""</formula>
    </cfRule>
  </conditionalFormatting>
  <printOptions horizontalCentered="1" verticalCentered="1"/>
  <pageMargins left="0" right="0" top="0" bottom="0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46"/>
  <sheetViews>
    <sheetView workbookViewId="0" topLeftCell="A10">
      <selection activeCell="B32" sqref="B32"/>
    </sheetView>
  </sheetViews>
  <sheetFormatPr defaultColWidth="9.140625" defaultRowHeight="12.75"/>
  <cols>
    <col min="1" max="1" width="32.28125" style="49" customWidth="1"/>
    <col min="2" max="2" width="22.7109375" style="49" customWidth="1"/>
    <col min="3" max="3" width="24.28125" style="49" customWidth="1"/>
    <col min="4" max="16384" width="11.421875" style="49" customWidth="1"/>
  </cols>
  <sheetData>
    <row r="3" ht="18.75">
      <c r="A3" s="48" t="s">
        <v>25</v>
      </c>
    </row>
    <row r="5" spans="1:7" ht="15">
      <c r="A5" s="49" t="s">
        <v>28</v>
      </c>
      <c r="G5" s="50"/>
    </row>
    <row r="7" ht="15">
      <c r="A7" s="50" t="s">
        <v>30</v>
      </c>
    </row>
    <row r="9" ht="13.5">
      <c r="A9" s="49" t="s">
        <v>26</v>
      </c>
    </row>
    <row r="10" spans="1:3" ht="13.5">
      <c r="A10" s="49" t="s">
        <v>27</v>
      </c>
      <c r="C10" s="51"/>
    </row>
    <row r="11" ht="13.5">
      <c r="A11" s="49" t="s">
        <v>29</v>
      </c>
    </row>
    <row r="12" ht="13.5">
      <c r="A12" s="49" t="s">
        <v>35</v>
      </c>
    </row>
    <row r="14" ht="13.5">
      <c r="A14" s="52" t="s">
        <v>38</v>
      </c>
    </row>
    <row r="16" ht="13.5">
      <c r="A16" s="49" t="s">
        <v>40</v>
      </c>
    </row>
    <row r="17" ht="13.5">
      <c r="A17" s="49" t="s">
        <v>43</v>
      </c>
    </row>
    <row r="18" ht="13.5">
      <c r="A18" s="49" t="s">
        <v>41</v>
      </c>
    </row>
    <row r="19" ht="13.5">
      <c r="A19" s="49" t="s">
        <v>42</v>
      </c>
    </row>
    <row r="20" ht="13.5">
      <c r="A20" s="49" t="s">
        <v>44</v>
      </c>
    </row>
    <row r="21" ht="13.5">
      <c r="A21" s="49" t="s">
        <v>45</v>
      </c>
    </row>
    <row r="22" ht="13.5">
      <c r="A22" s="49" t="s">
        <v>46</v>
      </c>
    </row>
    <row r="23" ht="13.5">
      <c r="A23" s="49" t="s">
        <v>50</v>
      </c>
    </row>
    <row r="24" ht="13.5">
      <c r="A24" s="49" t="s">
        <v>51</v>
      </c>
    </row>
    <row r="25" ht="13.5">
      <c r="A25" s="49" t="s">
        <v>47</v>
      </c>
    </row>
    <row r="27" ht="13.5">
      <c r="A27" s="49" t="s">
        <v>39</v>
      </c>
    </row>
    <row r="28" ht="13.5">
      <c r="A28" s="52" t="s">
        <v>36</v>
      </c>
    </row>
    <row r="29" ht="15">
      <c r="A29" s="50"/>
    </row>
    <row r="30" spans="1:3" ht="13.5">
      <c r="A30" s="53"/>
      <c r="B30" s="53" t="s">
        <v>23</v>
      </c>
      <c r="C30" s="53" t="s">
        <v>24</v>
      </c>
    </row>
    <row r="31" spans="1:3" ht="13.5">
      <c r="A31" s="53" t="s">
        <v>8</v>
      </c>
      <c r="B31" s="55">
        <v>400</v>
      </c>
      <c r="C31" s="51">
        <v>300</v>
      </c>
    </row>
    <row r="32" spans="1:3" ht="13.5">
      <c r="A32" s="53" t="s">
        <v>9</v>
      </c>
      <c r="B32" s="55">
        <v>5000</v>
      </c>
      <c r="C32" s="51">
        <v>4000</v>
      </c>
    </row>
    <row r="33" spans="1:3" ht="13.5">
      <c r="A33" s="53" t="s">
        <v>10</v>
      </c>
      <c r="B33" s="55">
        <v>30</v>
      </c>
      <c r="C33" s="51">
        <v>30</v>
      </c>
    </row>
    <row r="35" spans="1:6" ht="15">
      <c r="A35" s="52" t="s">
        <v>37</v>
      </c>
      <c r="F35" s="54"/>
    </row>
    <row r="36" spans="1:6" ht="15">
      <c r="A36" s="52"/>
      <c r="F36" s="54"/>
    </row>
    <row r="37" spans="1:6" ht="15">
      <c r="A37" s="49" t="s">
        <v>12</v>
      </c>
      <c r="F37" s="54"/>
    </row>
    <row r="38" spans="1:6" ht="15">
      <c r="A38" s="49" t="s">
        <v>13</v>
      </c>
      <c r="F38" s="54"/>
    </row>
    <row r="39" spans="1:6" ht="15">
      <c r="A39" s="49" t="s">
        <v>14</v>
      </c>
      <c r="F39" s="54"/>
    </row>
    <row r="40" ht="13.5">
      <c r="A40" s="49" t="s">
        <v>15</v>
      </c>
    </row>
    <row r="42" ht="15">
      <c r="A42" s="50" t="s">
        <v>31</v>
      </c>
    </row>
    <row r="44" ht="13.5">
      <c r="A44" s="49" t="s">
        <v>32</v>
      </c>
    </row>
    <row r="45" ht="13.5">
      <c r="A45" s="49" t="s">
        <v>33</v>
      </c>
    </row>
    <row r="46" ht="13.5">
      <c r="A46" s="49" t="s">
        <v>34</v>
      </c>
    </row>
  </sheetData>
  <sheetProtection password="95E1" sheet="1" objects="1" scenarios="1"/>
  <conditionalFormatting sqref="C10 C31:C33">
    <cfRule type="cellIs" priority="1" dxfId="1" operator="equal" stopIfTrue="1">
      <formula>0</formula>
    </cfRule>
    <cfRule type="cellIs" priority="2" dxfId="2" operator="equal" stopIfTrue="1">
      <formula>0</formula>
    </cfRule>
  </conditionalFormatting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Jaume Padrés</dc:creator>
  <cp:keywords/>
  <dc:description/>
  <cp:lastModifiedBy>jpadres</cp:lastModifiedBy>
  <cp:lastPrinted>2004-08-09T15:18:01Z</cp:lastPrinted>
  <dcterms:created xsi:type="dcterms:W3CDTF">2004-05-05T18:52:05Z</dcterms:created>
  <dcterms:modified xsi:type="dcterms:W3CDTF">2004-11-23T07:39:13Z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